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p-a\Desktop\ZA NOVI WEB\RH\Finacijska izvješća\Finacijski plan\"/>
    </mc:Choice>
  </mc:AlternateContent>
  <xr:revisionPtr revIDLastSave="0" documentId="8_{EA88640C-D831-4117-AFD9-AA530DADD3FC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REALIZACIJA SA   31.12.22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37" l="1"/>
  <c r="E64" i="37"/>
  <c r="E46" i="37"/>
  <c r="F46" i="37"/>
  <c r="E39" i="37"/>
  <c r="F39" i="37"/>
  <c r="E34" i="37"/>
  <c r="E33" i="37"/>
  <c r="E20" i="37"/>
  <c r="E17" i="37"/>
  <c r="D60" i="37"/>
  <c r="F60" i="37"/>
  <c r="D57" i="37"/>
  <c r="D53" i="37"/>
  <c r="D49" i="37"/>
  <c r="D47" i="37"/>
  <c r="D44" i="37"/>
  <c r="F44" i="37"/>
  <c r="D43" i="37"/>
  <c r="F43" i="37"/>
  <c r="D42" i="37"/>
  <c r="D40" i="37"/>
  <c r="D39" i="37"/>
  <c r="D37" i="37"/>
  <c r="D36" i="37"/>
  <c r="F36" i="37"/>
  <c r="D35" i="37"/>
  <c r="F35" i="37"/>
  <c r="D34" i="37"/>
  <c r="D28" i="37"/>
  <c r="F28" i="37"/>
  <c r="D24" i="37"/>
  <c r="D20" i="37"/>
  <c r="D17" i="37"/>
  <c r="D30" i="37"/>
  <c r="D15" i="37"/>
  <c r="F15" i="37"/>
  <c r="F14" i="37"/>
  <c r="D14" i="37"/>
  <c r="D12" i="37"/>
  <c r="F12" i="37"/>
  <c r="D10" i="37"/>
  <c r="F10" i="37"/>
  <c r="D8" i="37"/>
  <c r="E14" i="37"/>
  <c r="F42" i="37"/>
  <c r="E40" i="37"/>
  <c r="F40" i="37"/>
  <c r="F61" i="37"/>
  <c r="E60" i="37"/>
  <c r="F59" i="37"/>
  <c r="F58" i="37"/>
  <c r="E57" i="37"/>
  <c r="F57" i="37"/>
  <c r="F56" i="37"/>
  <c r="F55" i="37"/>
  <c r="F54" i="37"/>
  <c r="E53" i="37"/>
  <c r="F52" i="37"/>
  <c r="F49" i="37"/>
  <c r="F51" i="37"/>
  <c r="F50" i="37"/>
  <c r="E49" i="37"/>
  <c r="F48" i="37"/>
  <c r="F47" i="37"/>
  <c r="E47" i="37"/>
  <c r="F45" i="37"/>
  <c r="F41" i="37"/>
  <c r="E28" i="37"/>
  <c r="F27" i="37"/>
  <c r="F26" i="37"/>
  <c r="F25" i="37"/>
  <c r="F24" i="37"/>
  <c r="E24" i="37"/>
  <c r="F23" i="37"/>
  <c r="F22" i="37"/>
  <c r="F21" i="37"/>
  <c r="F19" i="37"/>
  <c r="F18" i="37"/>
  <c r="E12" i="37"/>
  <c r="E10" i="37"/>
  <c r="E8" i="37"/>
  <c r="D33" i="37"/>
  <c r="D62" i="37"/>
  <c r="D65" i="37"/>
  <c r="F53" i="37"/>
  <c r="E30" i="37"/>
  <c r="F8" i="37"/>
  <c r="F37" i="37"/>
  <c r="F34" i="37"/>
  <c r="F33" i="37"/>
  <c r="F62" i="37"/>
  <c r="E37" i="37"/>
  <c r="E62" i="37"/>
  <c r="E65" i="37"/>
  <c r="F20" i="37"/>
  <c r="F17" i="37"/>
  <c r="F30" i="37"/>
</calcChain>
</file>

<file path=xl/sharedStrings.xml><?xml version="1.0" encoding="utf-8"?>
<sst xmlns="http://schemas.openxmlformats.org/spreadsheetml/2006/main" count="65" uniqueCount="57">
  <si>
    <t>Plaće</t>
  </si>
  <si>
    <t>Doprinosi na plaće</t>
  </si>
  <si>
    <t>Materijalni rashodi</t>
  </si>
  <si>
    <t>Rashodi za materijal i energiju</t>
  </si>
  <si>
    <t>Rashodi za usluge</t>
  </si>
  <si>
    <t>Naziv</t>
  </si>
  <si>
    <t>Prihodi od članarina i članskih doprinosa</t>
  </si>
  <si>
    <t>Prihodi po posebnim propisima</t>
  </si>
  <si>
    <t>Rashodi za radnike</t>
  </si>
  <si>
    <t>Ostali rashodi za radnike</t>
  </si>
  <si>
    <t>Naknade troškova radnicima</t>
  </si>
  <si>
    <t>Naknade članovima u predstavničkim i izvršnim tijelima, povjerenstvima i slično</t>
  </si>
  <si>
    <t>Naknade volonterima</t>
  </si>
  <si>
    <t>Naknade ostalim osobama izvan radnog odnosa</t>
  </si>
  <si>
    <t xml:space="preserve">Ostali nespomenuti materijalni rashodi </t>
  </si>
  <si>
    <t>Rashodi amortizacije</t>
  </si>
  <si>
    <t>Amortizacija</t>
  </si>
  <si>
    <t>Financijski rashodi</t>
  </si>
  <si>
    <t>Kamate za izdane vrijednosne papire</t>
  </si>
  <si>
    <t>Kamate za primljene kredite i zajmove</t>
  </si>
  <si>
    <t>Ostali financijski rashodi</t>
  </si>
  <si>
    <t>Kapitalne donacije</t>
  </si>
  <si>
    <t>Ostali rashodi</t>
  </si>
  <si>
    <t>Ostali nespomenuti rashodi</t>
  </si>
  <si>
    <t>Rashodi vezani uz financiranje povezanih neprofitnih organizacija</t>
  </si>
  <si>
    <t xml:space="preserve">Prihodi od prodaje roba i pružanja usluga </t>
  </si>
  <si>
    <t>Prihodi od imovine</t>
  </si>
  <si>
    <t>Prihodi od financijske imovine</t>
  </si>
  <si>
    <t>Prihodi od nefinancijske imovine</t>
  </si>
  <si>
    <t>Prihodi od donacija</t>
  </si>
  <si>
    <t>Prihodi od donacija iz proračuna</t>
  </si>
  <si>
    <t>Prihodi od inozemnih vlada i međunarodnih organizacija</t>
  </si>
  <si>
    <t>Prihodi od građana i kućanstava</t>
  </si>
  <si>
    <t>Ostali prihodi od donacija</t>
  </si>
  <si>
    <t>Ostali  prihodi</t>
  </si>
  <si>
    <t>Prihodi od naknade štete i refundacija</t>
  </si>
  <si>
    <t>Ostali nespomenuti prihodi</t>
  </si>
  <si>
    <t xml:space="preserve">Prihodi od povezanih neprofitnih organizacija </t>
  </si>
  <si>
    <t xml:space="preserve">Račun </t>
  </si>
  <si>
    <t>PRIHODI</t>
  </si>
  <si>
    <t>RASHODI</t>
  </si>
  <si>
    <t>UKUPNO PRIHODI</t>
  </si>
  <si>
    <t xml:space="preserve">UKUPNO RASHODI </t>
  </si>
  <si>
    <t>Kazne, penali i naknade štete</t>
  </si>
  <si>
    <t>Ostalni  materijalni rashodi</t>
  </si>
  <si>
    <t>RAZLIKA PLANIRANOG I REALIZACIJE</t>
  </si>
  <si>
    <t>Prihodi od refundacija</t>
  </si>
  <si>
    <t>DONACIJE</t>
  </si>
  <si>
    <t>Tekuće donacije</t>
  </si>
  <si>
    <t>PLANIRANI REZULTAT POSLOVANJA</t>
  </si>
  <si>
    <t xml:space="preserve"> PRENESENI VIŠAK/ MANJAK PRIHODA (522)</t>
  </si>
  <si>
    <t>Prihodi od EU projekata</t>
  </si>
  <si>
    <t>Plan za 2022.</t>
  </si>
  <si>
    <t xml:space="preserve">REALIZACIJA FINANCIJSKOG PLANA ZA 2022.   </t>
  </si>
  <si>
    <t>NOVI FINANCIJSKI PLAN 2022</t>
  </si>
  <si>
    <t>REALIZACIJA SA 31.12.2022</t>
  </si>
  <si>
    <t xml:space="preserve">CENTAR ZA REGIONALNE AKTIVNOSTI PROGRAMA PRIORITETNIH AKCIJA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</si>
</sst>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_ ;[Red]\-#,##0.00\ "/>
  </numFmts>
  <fonts count="13" x14ac:knownFonts="1">
    <font>
      <sz val="10"/>
      <name val="Arial"/>
    </font>
    <font>
      <sz val="10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theme="0" tint="-0.34998626667073579"/>
      <name val="Calibri"/>
      <family val="2"/>
      <charset val="238"/>
      <scheme val="minor"/>
    </font>
    <font>
      <b/>
      <sz val="15"/>
      <color rgb="FFF36523"/>
      <name val="Arial"/>
      <family val="2"/>
      <charset val="238"/>
    </font>
    <font>
      <sz val="16"/>
      <color rgb="FF0070C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164" fontId="6" fillId="2" borderId="6" xfId="0" applyNumberFormat="1" applyFont="1" applyFill="1" applyBorder="1"/>
    <xf numFmtId="164" fontId="6" fillId="2" borderId="4" xfId="0" applyNumberFormat="1" applyFont="1" applyFill="1" applyBorder="1"/>
    <xf numFmtId="164" fontId="6" fillId="2" borderId="5" xfId="0" applyNumberFormat="1" applyFont="1" applyFill="1" applyBorder="1"/>
    <xf numFmtId="0" fontId="6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164" fontId="4" fillId="0" borderId="10" xfId="0" applyNumberFormat="1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wrapText="1"/>
    </xf>
    <xf numFmtId="164" fontId="6" fillId="2" borderId="10" xfId="0" applyNumberFormat="1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164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164" fontId="4" fillId="0" borderId="14" xfId="0" applyNumberFormat="1" applyFont="1" applyBorder="1"/>
    <xf numFmtId="164" fontId="4" fillId="0" borderId="12" xfId="0" applyNumberFormat="1" applyFont="1" applyBorder="1"/>
    <xf numFmtId="164" fontId="6" fillId="2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 applyAlignment="1">
      <alignment wrapText="1"/>
    </xf>
    <xf numFmtId="164" fontId="6" fillId="2" borderId="16" xfId="0" applyNumberFormat="1" applyFont="1" applyFill="1" applyBorder="1"/>
    <xf numFmtId="164" fontId="6" fillId="2" borderId="17" xfId="0" applyNumberFormat="1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19" xfId="0" applyFont="1" applyBorder="1" applyAlignment="1">
      <alignment wrapText="1"/>
    </xf>
    <xf numFmtId="164" fontId="4" fillId="0" borderId="7" xfId="0" applyNumberFormat="1" applyFont="1" applyBorder="1" applyAlignment="1">
      <alignment vertic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19" xfId="0" applyFont="1" applyFill="1" applyBorder="1" applyAlignment="1">
      <alignment wrapText="1"/>
    </xf>
    <xf numFmtId="164" fontId="6" fillId="2" borderId="7" xfId="0" applyNumberFormat="1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4" fontId="4" fillId="0" borderId="0" xfId="0" applyNumberFormat="1" applyFont="1"/>
    <xf numFmtId="0" fontId="4" fillId="0" borderId="11" xfId="0" applyFont="1" applyBorder="1"/>
    <xf numFmtId="0" fontId="4" fillId="0" borderId="12" xfId="0" applyFont="1" applyBorder="1"/>
    <xf numFmtId="0" fontId="4" fillId="0" borderId="20" xfId="0" applyFont="1" applyBorder="1" applyAlignment="1">
      <alignment wrapText="1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/>
    <xf numFmtId="0" fontId="7" fillId="0" borderId="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164" fontId="8" fillId="0" borderId="15" xfId="0" applyNumberFormat="1" applyFont="1" applyBorder="1" applyAlignment="1">
      <alignment horizontal="right" vertical="center"/>
    </xf>
    <xf numFmtId="9" fontId="4" fillId="0" borderId="0" xfId="0" applyNumberFormat="1" applyFont="1"/>
    <xf numFmtId="8" fontId="9" fillId="0" borderId="0" xfId="0" applyNumberFormat="1" applyFont="1"/>
    <xf numFmtId="8" fontId="4" fillId="0" borderId="0" xfId="0" applyNumberFormat="1" applyFont="1"/>
    <xf numFmtId="164" fontId="6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0" fontId="4" fillId="0" borderId="0" xfId="0" applyNumberFormat="1" applyFont="1"/>
    <xf numFmtId="10" fontId="10" fillId="0" borderId="0" xfId="0" applyNumberFormat="1" applyFont="1"/>
    <xf numFmtId="164" fontId="6" fillId="0" borderId="15" xfId="0" applyNumberFormat="1" applyFont="1" applyBorder="1" applyAlignment="1">
      <alignment horizontal="right" vertical="center"/>
    </xf>
    <xf numFmtId="9" fontId="6" fillId="0" borderId="0" xfId="0" applyNumberFormat="1" applyFont="1"/>
    <xf numFmtId="164" fontId="11" fillId="0" borderId="0" xfId="0" applyNumberFormat="1" applyFont="1"/>
    <xf numFmtId="0" fontId="1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no 2" xfId="2" xr:uid="{00000000-0005-0000-0000-000002000000}"/>
    <cellStyle name="Obično_Knjiga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zoomScale="70" zoomScaleNormal="70" workbookViewId="0">
      <selection activeCell="I11" sqref="I11"/>
    </sheetView>
  </sheetViews>
  <sheetFormatPr defaultColWidth="25.5703125" defaultRowHeight="21" x14ac:dyDescent="0.35"/>
  <cols>
    <col min="1" max="1" width="4.85546875" style="1" bestFit="1" customWidth="1"/>
    <col min="2" max="2" width="6.42578125" style="1" bestFit="1" customWidth="1"/>
    <col min="3" max="3" width="29.42578125" style="1" bestFit="1" customWidth="1"/>
    <col min="4" max="4" width="31.42578125" style="1" customWidth="1"/>
    <col min="5" max="5" width="27.140625" style="1" customWidth="1"/>
    <col min="6" max="6" width="24.140625" style="1" customWidth="1"/>
    <col min="7" max="7" width="17.140625" style="1" bestFit="1" customWidth="1"/>
    <col min="8" max="8" width="20" style="1" bestFit="1" customWidth="1"/>
    <col min="9" max="9" width="19.5703125" style="1" bestFit="1" customWidth="1"/>
    <col min="10" max="10" width="23.5703125" style="1" bestFit="1" customWidth="1"/>
    <col min="11" max="16384" width="25.5703125" style="1"/>
  </cols>
  <sheetData>
    <row r="1" spans="1:9" x14ac:dyDescent="0.35">
      <c r="C1" s="1" t="s">
        <v>56</v>
      </c>
    </row>
    <row r="3" spans="1:9" x14ac:dyDescent="0.35">
      <c r="B3" s="86" t="s">
        <v>53</v>
      </c>
      <c r="C3" s="86"/>
      <c r="D3" s="86"/>
      <c r="E3" s="86"/>
      <c r="F3" s="86"/>
    </row>
    <row r="4" spans="1:9" ht="21.75" thickBot="1" x14ac:dyDescent="0.4"/>
    <row r="5" spans="1:9" ht="21.75" thickTop="1" x14ac:dyDescent="0.35">
      <c r="A5" s="87" t="s">
        <v>38</v>
      </c>
      <c r="B5" s="88"/>
      <c r="C5" s="88" t="s">
        <v>5</v>
      </c>
      <c r="D5" s="88" t="s">
        <v>52</v>
      </c>
      <c r="E5" s="88"/>
      <c r="F5" s="91"/>
    </row>
    <row r="6" spans="1:9" ht="63.75" thickBot="1" x14ac:dyDescent="0.4">
      <c r="A6" s="89"/>
      <c r="B6" s="90"/>
      <c r="C6" s="90"/>
      <c r="D6" s="2" t="s">
        <v>54</v>
      </c>
      <c r="E6" s="67" t="s">
        <v>55</v>
      </c>
      <c r="F6" s="3" t="s">
        <v>45</v>
      </c>
      <c r="I6" s="74"/>
    </row>
    <row r="7" spans="1:9" ht="22.5" thickTop="1" thickBot="1" x14ac:dyDescent="0.4">
      <c r="A7" s="92" t="s">
        <v>39</v>
      </c>
      <c r="B7" s="93"/>
      <c r="C7" s="93"/>
      <c r="D7" s="93"/>
      <c r="E7" s="93"/>
      <c r="F7" s="94"/>
      <c r="I7" s="75"/>
    </row>
    <row r="8" spans="1:9" s="10" customFormat="1" ht="42.75" thickTop="1" x14ac:dyDescent="0.35">
      <c r="A8" s="4">
        <v>31</v>
      </c>
      <c r="B8" s="5"/>
      <c r="C8" s="6" t="s">
        <v>25</v>
      </c>
      <c r="D8" s="7">
        <f>SUM(D9)</f>
        <v>0</v>
      </c>
      <c r="E8" s="8">
        <f>SUM(E9)</f>
        <v>0</v>
      </c>
      <c r="F8" s="9">
        <f>SUM(D8:E8)</f>
        <v>0</v>
      </c>
      <c r="I8" s="75"/>
    </row>
    <row r="9" spans="1:9" ht="42" x14ac:dyDescent="0.35">
      <c r="A9" s="11"/>
      <c r="B9" s="12">
        <v>311</v>
      </c>
      <c r="C9" s="13" t="s">
        <v>25</v>
      </c>
      <c r="D9" s="14"/>
      <c r="E9" s="15">
        <v>0</v>
      </c>
      <c r="F9" s="16">
        <v>0</v>
      </c>
    </row>
    <row r="10" spans="1:9" s="10" customFormat="1" ht="42" x14ac:dyDescent="0.35">
      <c r="A10" s="17">
        <v>32</v>
      </c>
      <c r="B10" s="18"/>
      <c r="C10" s="19" t="s">
        <v>6</v>
      </c>
      <c r="D10" s="20">
        <f>SUM(D11)</f>
        <v>0</v>
      </c>
      <c r="E10" s="21">
        <f>SUM(E11)</f>
        <v>0</v>
      </c>
      <c r="F10" s="22">
        <f>SUM(D10:E10)</f>
        <v>0</v>
      </c>
    </row>
    <row r="11" spans="1:9" ht="42" x14ac:dyDescent="0.35">
      <c r="A11" s="11"/>
      <c r="B11" s="12">
        <v>321</v>
      </c>
      <c r="C11" s="13" t="s">
        <v>6</v>
      </c>
      <c r="D11" s="14"/>
      <c r="E11" s="15">
        <v>0</v>
      </c>
      <c r="F11" s="16">
        <v>0</v>
      </c>
    </row>
    <row r="12" spans="1:9" s="10" customFormat="1" ht="42" x14ac:dyDescent="0.35">
      <c r="A12" s="17">
        <v>33</v>
      </c>
      <c r="B12" s="18"/>
      <c r="C12" s="19" t="s">
        <v>7</v>
      </c>
      <c r="D12" s="20">
        <f>SUM(D13)</f>
        <v>0</v>
      </c>
      <c r="E12" s="21">
        <f>SUM(E13)</f>
        <v>0</v>
      </c>
      <c r="F12" s="22">
        <f>SUM(D12:E12)</f>
        <v>0</v>
      </c>
    </row>
    <row r="13" spans="1:9" ht="42" x14ac:dyDescent="0.35">
      <c r="A13" s="11"/>
      <c r="B13" s="12">
        <v>331</v>
      </c>
      <c r="C13" s="13" t="s">
        <v>7</v>
      </c>
      <c r="D13" s="14"/>
      <c r="E13" s="15">
        <v>0</v>
      </c>
      <c r="F13" s="16">
        <v>0</v>
      </c>
      <c r="G13" s="61"/>
    </row>
    <row r="14" spans="1:9" s="10" customFormat="1" x14ac:dyDescent="0.35">
      <c r="A14" s="17">
        <v>34</v>
      </c>
      <c r="B14" s="18"/>
      <c r="C14" s="19" t="s">
        <v>26</v>
      </c>
      <c r="D14" s="20">
        <f>SUM(D15:D16)</f>
        <v>67.05</v>
      </c>
      <c r="E14" s="21">
        <f>SUM(E15:E16)</f>
        <v>67.680000000000007</v>
      </c>
      <c r="F14" s="22">
        <f>SUM(F15:F16)</f>
        <v>0.63000000000000966</v>
      </c>
    </row>
    <row r="15" spans="1:9" ht="42" x14ac:dyDescent="0.35">
      <c r="A15" s="11"/>
      <c r="B15" s="12">
        <v>341</v>
      </c>
      <c r="C15" s="13" t="s">
        <v>27</v>
      </c>
      <c r="D15" s="15">
        <f>32+35.05</f>
        <v>67.05</v>
      </c>
      <c r="E15" s="15">
        <v>67.680000000000007</v>
      </c>
      <c r="F15" s="16">
        <f>E15-D15</f>
        <v>0.63000000000000966</v>
      </c>
      <c r="H15" s="68"/>
      <c r="I15" s="48"/>
    </row>
    <row r="16" spans="1:9" ht="42" x14ac:dyDescent="0.35">
      <c r="A16" s="11"/>
      <c r="B16" s="12">
        <v>342</v>
      </c>
      <c r="C16" s="13" t="s">
        <v>28</v>
      </c>
      <c r="D16" s="14"/>
      <c r="E16" s="15"/>
      <c r="F16" s="16"/>
      <c r="H16" s="48"/>
    </row>
    <row r="17" spans="1:13" s="10" customFormat="1" x14ac:dyDescent="0.35">
      <c r="A17" s="17">
        <v>35</v>
      </c>
      <c r="B17" s="18"/>
      <c r="C17" s="19" t="s">
        <v>29</v>
      </c>
      <c r="D17" s="20">
        <f>SUM(D18:D23)</f>
        <v>7356192.3900000006</v>
      </c>
      <c r="E17" s="21">
        <f>SUM(E18:E23)</f>
        <v>7324276.2799999993</v>
      </c>
      <c r="F17" s="22">
        <f>SUM(F18:F23)</f>
        <v>-31916.110000000335</v>
      </c>
      <c r="G17" s="1"/>
      <c r="H17" s="68"/>
    </row>
    <row r="18" spans="1:13" ht="42" x14ac:dyDescent="0.35">
      <c r="A18" s="11"/>
      <c r="B18" s="12">
        <v>351</v>
      </c>
      <c r="C18" s="13" t="s">
        <v>30</v>
      </c>
      <c r="D18" s="14">
        <v>200000</v>
      </c>
      <c r="E18" s="15">
        <v>200000</v>
      </c>
      <c r="F18" s="16">
        <f>E18-D18</f>
        <v>0</v>
      </c>
      <c r="H18" s="68"/>
    </row>
    <row r="19" spans="1:13" ht="63" x14ac:dyDescent="0.35">
      <c r="A19" s="11"/>
      <c r="B19" s="12">
        <v>352</v>
      </c>
      <c r="C19" s="13" t="s">
        <v>31</v>
      </c>
      <c r="D19" s="14"/>
      <c r="E19" s="15"/>
      <c r="F19" s="16">
        <f>D19-E19</f>
        <v>0</v>
      </c>
      <c r="H19" s="48"/>
    </row>
    <row r="20" spans="1:13" ht="63" customHeight="1" x14ac:dyDescent="0.35">
      <c r="A20" s="11"/>
      <c r="B20" s="12">
        <v>352</v>
      </c>
      <c r="C20" s="58" t="s">
        <v>31</v>
      </c>
      <c r="D20" s="15">
        <f>1968+5687000-35.05</f>
        <v>5688932.9500000002</v>
      </c>
      <c r="E20" s="15">
        <f>7124276.28-1467259.44</f>
        <v>5657016.8399999999</v>
      </c>
      <c r="F20" s="16">
        <f>E20-D20</f>
        <v>-31916.110000000335</v>
      </c>
      <c r="H20" s="68"/>
    </row>
    <row r="21" spans="1:13" ht="46.5" x14ac:dyDescent="0.35">
      <c r="A21" s="11"/>
      <c r="B21" s="12">
        <v>352</v>
      </c>
      <c r="C21" s="58" t="s">
        <v>51</v>
      </c>
      <c r="D21" s="15">
        <v>1467259.44</v>
      </c>
      <c r="E21" s="15">
        <v>1467259.44</v>
      </c>
      <c r="F21" s="16">
        <f>E21-D21</f>
        <v>0</v>
      </c>
      <c r="H21" s="68"/>
      <c r="J21" s="48"/>
      <c r="L21" s="48"/>
    </row>
    <row r="22" spans="1:13" ht="42" x14ac:dyDescent="0.35">
      <c r="A22" s="11"/>
      <c r="B22" s="12">
        <v>354</v>
      </c>
      <c r="C22" s="13" t="s">
        <v>32</v>
      </c>
      <c r="D22" s="14"/>
      <c r="E22" s="15"/>
      <c r="F22" s="16">
        <f>SUM(D22:E22)</f>
        <v>0</v>
      </c>
      <c r="H22" s="48"/>
    </row>
    <row r="23" spans="1:13" ht="42" x14ac:dyDescent="0.35">
      <c r="A23" s="11"/>
      <c r="B23" s="12">
        <v>355</v>
      </c>
      <c r="C23" s="13" t="s">
        <v>33</v>
      </c>
      <c r="D23" s="14"/>
      <c r="E23" s="15"/>
      <c r="F23" s="16">
        <f>SUM(D23:E23)</f>
        <v>0</v>
      </c>
      <c r="H23" s="48"/>
    </row>
    <row r="24" spans="1:13" s="10" customFormat="1" x14ac:dyDescent="0.35">
      <c r="A24" s="17">
        <v>36</v>
      </c>
      <c r="B24" s="18"/>
      <c r="C24" s="19" t="s">
        <v>34</v>
      </c>
      <c r="D24" s="20">
        <f>SUM(D25:D27)</f>
        <v>512</v>
      </c>
      <c r="E24" s="20">
        <f>SUM(E25:E27)</f>
        <v>512</v>
      </c>
      <c r="F24" s="20">
        <f>SUM(F25:F27)</f>
        <v>0</v>
      </c>
      <c r="G24" s="1"/>
      <c r="H24" s="68"/>
    </row>
    <row r="25" spans="1:13" ht="42" x14ac:dyDescent="0.35">
      <c r="A25" s="11"/>
      <c r="B25" s="12">
        <v>361</v>
      </c>
      <c r="C25" s="13" t="s">
        <v>35</v>
      </c>
      <c r="D25" s="14"/>
      <c r="E25" s="15"/>
      <c r="F25" s="16">
        <f>SUM(D25:E25)</f>
        <v>0</v>
      </c>
      <c r="H25" s="48"/>
      <c r="K25" s="48"/>
      <c r="L25" s="48"/>
      <c r="M25" s="68"/>
    </row>
    <row r="26" spans="1:13" x14ac:dyDescent="0.35">
      <c r="A26" s="11"/>
      <c r="B26" s="12">
        <v>361</v>
      </c>
      <c r="C26" s="13" t="s">
        <v>46</v>
      </c>
      <c r="D26" s="14">
        <v>512</v>
      </c>
      <c r="E26" s="15">
        <v>512</v>
      </c>
      <c r="F26" s="16">
        <f>E26-D26</f>
        <v>0</v>
      </c>
      <c r="H26" s="68"/>
    </row>
    <row r="27" spans="1:13" ht="42" x14ac:dyDescent="0.35">
      <c r="A27" s="11"/>
      <c r="B27" s="12">
        <v>363</v>
      </c>
      <c r="C27" s="13" t="s">
        <v>36</v>
      </c>
      <c r="D27" s="14"/>
      <c r="E27" s="15"/>
      <c r="F27" s="16">
        <f>SUM(D27:E27)</f>
        <v>0</v>
      </c>
      <c r="H27" s="48"/>
    </row>
    <row r="28" spans="1:13" s="10" customFormat="1" ht="63" x14ac:dyDescent="0.35">
      <c r="A28" s="17">
        <v>37</v>
      </c>
      <c r="B28" s="18"/>
      <c r="C28" s="19" t="s">
        <v>37</v>
      </c>
      <c r="D28" s="20">
        <f>SUM(D29)</f>
        <v>0</v>
      </c>
      <c r="E28" s="21">
        <f>SUM(E29)</f>
        <v>0</v>
      </c>
      <c r="F28" s="22">
        <f>SUM(D28:E28)</f>
        <v>0</v>
      </c>
      <c r="G28" s="1"/>
      <c r="H28" s="48"/>
      <c r="I28" s="64"/>
    </row>
    <row r="29" spans="1:13" ht="63.75" thickBot="1" x14ac:dyDescent="0.4">
      <c r="A29" s="25"/>
      <c r="B29" s="26">
        <v>371</v>
      </c>
      <c r="C29" s="27" t="s">
        <v>37</v>
      </c>
      <c r="D29" s="28">
        <v>0</v>
      </c>
      <c r="E29" s="29"/>
      <c r="F29" s="16">
        <v>0</v>
      </c>
      <c r="H29" s="48"/>
    </row>
    <row r="30" spans="1:13" ht="22.5" thickTop="1" thickBot="1" x14ac:dyDescent="0.4">
      <c r="A30" s="84" t="s">
        <v>41</v>
      </c>
      <c r="B30" s="85"/>
      <c r="C30" s="85"/>
      <c r="D30" s="55">
        <f>D8+D10+D12+D14+D17+D24+D28</f>
        <v>7356771.4400000004</v>
      </c>
      <c r="E30" s="55">
        <f>E8+E10+E12+E14+E17+E24+E28</f>
        <v>7324855.959999999</v>
      </c>
      <c r="F30" s="55">
        <f>F8+F10+F12+F14+F17+F24+F28</f>
        <v>-31915.480000000334</v>
      </c>
      <c r="H30" s="68"/>
      <c r="I30" s="48"/>
      <c r="J30" s="48"/>
      <c r="K30" s="48"/>
      <c r="L30" s="68"/>
    </row>
    <row r="31" spans="1:13" ht="22.5" thickTop="1" thickBot="1" x14ac:dyDescent="0.4">
      <c r="A31" s="31"/>
      <c r="B31" s="31"/>
      <c r="C31" s="31"/>
      <c r="D31" s="32"/>
      <c r="E31" s="32"/>
      <c r="F31" s="32"/>
      <c r="H31" s="48"/>
      <c r="I31" s="68"/>
    </row>
    <row r="32" spans="1:13" ht="22.5" thickTop="1" thickBot="1" x14ac:dyDescent="0.4">
      <c r="A32" s="76" t="s">
        <v>40</v>
      </c>
      <c r="B32" s="77"/>
      <c r="C32" s="77"/>
      <c r="D32" s="77"/>
      <c r="E32" s="77"/>
      <c r="F32" s="78"/>
    </row>
    <row r="33" spans="1:14" s="10" customFormat="1" ht="21.75" thickTop="1" x14ac:dyDescent="0.35">
      <c r="A33" s="33">
        <v>41</v>
      </c>
      <c r="B33" s="34"/>
      <c r="C33" s="35" t="s">
        <v>8</v>
      </c>
      <c r="D33" s="36">
        <f>SUM(D34:D36)</f>
        <v>4852880.63</v>
      </c>
      <c r="E33" s="37">
        <f>SUM(E34:E36)</f>
        <v>4849984.42</v>
      </c>
      <c r="F33" s="9">
        <f>F34+F35+F36</f>
        <v>-2896.2100000002538</v>
      </c>
      <c r="G33" s="1"/>
      <c r="H33" s="68"/>
      <c r="J33" s="64"/>
    </row>
    <row r="34" spans="1:14" x14ac:dyDescent="0.35">
      <c r="A34" s="38"/>
      <c r="B34" s="39">
        <v>411</v>
      </c>
      <c r="C34" s="40" t="s">
        <v>0</v>
      </c>
      <c r="D34" s="41">
        <f>3531000+455056.91</f>
        <v>3986056.91</v>
      </c>
      <c r="E34" s="15">
        <f>3986939.42</f>
        <v>3986939.42</v>
      </c>
      <c r="F34" s="16">
        <f>E34-D34</f>
        <v>882.50999999977648</v>
      </c>
      <c r="H34" s="48"/>
      <c r="K34" s="48"/>
    </row>
    <row r="35" spans="1:14" ht="42" x14ac:dyDescent="0.35">
      <c r="A35" s="38"/>
      <c r="B35" s="39">
        <v>412</v>
      </c>
      <c r="C35" s="40" t="s">
        <v>9</v>
      </c>
      <c r="D35" s="41">
        <f>145250+79574.33-4000-7000-3000-1700</f>
        <v>209124.33000000002</v>
      </c>
      <c r="E35" s="15">
        <v>205200</v>
      </c>
      <c r="F35" s="16">
        <f>E35-D35</f>
        <v>-3924.3300000000163</v>
      </c>
      <c r="H35" s="48"/>
    </row>
    <row r="36" spans="1:14" x14ac:dyDescent="0.35">
      <c r="A36" s="38"/>
      <c r="B36" s="39">
        <v>413</v>
      </c>
      <c r="C36" s="40" t="s">
        <v>1</v>
      </c>
      <c r="D36" s="41">
        <f>579000+78699.39</f>
        <v>657699.39</v>
      </c>
      <c r="E36" s="15">
        <v>657845</v>
      </c>
      <c r="F36" s="16">
        <f>E36-D36</f>
        <v>145.60999999998603</v>
      </c>
      <c r="H36" s="48"/>
      <c r="J36" s="48"/>
      <c r="K36" s="48"/>
    </row>
    <row r="37" spans="1:14" s="10" customFormat="1" x14ac:dyDescent="0.35">
      <c r="A37" s="42">
        <v>42</v>
      </c>
      <c r="B37" s="43"/>
      <c r="C37" s="44" t="s">
        <v>2</v>
      </c>
      <c r="D37" s="45">
        <f>D39+D40+D42+D43+D44+D46</f>
        <v>2302869.37</v>
      </c>
      <c r="E37" s="46">
        <f>SUM(E38:E46)</f>
        <v>2179629.2899999996</v>
      </c>
      <c r="F37" s="47">
        <f>F39+F40+F42+F43+F44+F46</f>
        <v>-123240.08000000005</v>
      </c>
      <c r="G37" s="1"/>
      <c r="H37" s="68"/>
      <c r="I37"/>
    </row>
    <row r="38" spans="1:14" ht="42" x14ac:dyDescent="0.35">
      <c r="A38" s="38"/>
      <c r="B38" s="39">
        <v>421</v>
      </c>
      <c r="C38" s="40" t="s">
        <v>10</v>
      </c>
      <c r="D38" s="23"/>
      <c r="E38" s="23"/>
      <c r="F38" s="24"/>
      <c r="G38" s="48"/>
      <c r="H38" s="48"/>
    </row>
    <row r="39" spans="1:14" ht="46.5" x14ac:dyDescent="0.35">
      <c r="A39" s="38"/>
      <c r="B39" s="39">
        <v>421</v>
      </c>
      <c r="C39" s="59" t="s">
        <v>10</v>
      </c>
      <c r="D39" s="41">
        <f>85000+1700+1300</f>
        <v>88000</v>
      </c>
      <c r="E39" s="15">
        <f>89516.3-300</f>
        <v>89216.3</v>
      </c>
      <c r="F39" s="16">
        <f t="shared" ref="F39:F46" si="0">E39-D39</f>
        <v>1216.3000000000029</v>
      </c>
      <c r="H39" s="48"/>
      <c r="J39" s="48"/>
    </row>
    <row r="40" spans="1:14" ht="105" x14ac:dyDescent="0.35">
      <c r="A40" s="38"/>
      <c r="B40" s="39">
        <v>422</v>
      </c>
      <c r="C40" s="40" t="s">
        <v>11</v>
      </c>
      <c r="D40" s="41">
        <f>23500-330.63</f>
        <v>23169.37</v>
      </c>
      <c r="E40" s="15">
        <f>13789.71+9325.63</f>
        <v>23115.339999999997</v>
      </c>
      <c r="F40" s="16">
        <f t="shared" si="0"/>
        <v>-54.030000000002474</v>
      </c>
      <c r="H40" s="48"/>
      <c r="J40" s="65"/>
      <c r="N40" s="68"/>
    </row>
    <row r="41" spans="1:14" x14ac:dyDescent="0.35">
      <c r="A41" s="38"/>
      <c r="B41" s="39">
        <v>423</v>
      </c>
      <c r="C41" s="40" t="s">
        <v>12</v>
      </c>
      <c r="D41" s="41"/>
      <c r="E41" s="15"/>
      <c r="F41" s="16">
        <f t="shared" si="0"/>
        <v>0</v>
      </c>
      <c r="H41" s="48"/>
      <c r="I41" s="65"/>
      <c r="J41" s="65"/>
    </row>
    <row r="42" spans="1:14" ht="63" x14ac:dyDescent="0.35">
      <c r="A42" s="38"/>
      <c r="B42" s="39">
        <v>424</v>
      </c>
      <c r="C42" s="40" t="s">
        <v>13</v>
      </c>
      <c r="D42" s="41">
        <f>800000-5000</f>
        <v>795000</v>
      </c>
      <c r="E42" s="15">
        <v>689242.38</v>
      </c>
      <c r="F42" s="16">
        <f t="shared" si="0"/>
        <v>-105757.62</v>
      </c>
      <c r="H42" s="48"/>
      <c r="I42" s="65"/>
      <c r="J42" s="65"/>
    </row>
    <row r="43" spans="1:14" x14ac:dyDescent="0.35">
      <c r="A43" s="38"/>
      <c r="B43" s="39">
        <v>425</v>
      </c>
      <c r="C43" s="40" t="s">
        <v>4</v>
      </c>
      <c r="D43" s="41">
        <f>1287000+3000+3000-300+5000</f>
        <v>1297700</v>
      </c>
      <c r="E43" s="15">
        <v>1293395.43</v>
      </c>
      <c r="F43" s="16">
        <f t="shared" si="0"/>
        <v>-4304.5700000000652</v>
      </c>
      <c r="H43" s="48"/>
      <c r="I43" s="66"/>
      <c r="J43" s="66"/>
      <c r="K43" s="48"/>
    </row>
    <row r="44" spans="1:14" ht="42" x14ac:dyDescent="0.35">
      <c r="A44" s="38"/>
      <c r="B44" s="39">
        <v>426</v>
      </c>
      <c r="C44" s="40" t="s">
        <v>3</v>
      </c>
      <c r="D44" s="41">
        <f>70000+7000</f>
        <v>77000</v>
      </c>
      <c r="E44" s="15">
        <v>65569.52</v>
      </c>
      <c r="F44" s="16">
        <f t="shared" si="0"/>
        <v>-11430.479999999996</v>
      </c>
      <c r="H44" s="48"/>
      <c r="I44" s="66"/>
      <c r="J44" s="66"/>
    </row>
    <row r="45" spans="1:14" ht="42" x14ac:dyDescent="0.35">
      <c r="A45" s="38"/>
      <c r="B45" s="39">
        <v>429</v>
      </c>
      <c r="C45" s="40" t="s">
        <v>14</v>
      </c>
      <c r="D45" s="41"/>
      <c r="E45" s="15"/>
      <c r="F45" s="16">
        <f t="shared" si="0"/>
        <v>0</v>
      </c>
      <c r="H45" s="48"/>
    </row>
    <row r="46" spans="1:14" ht="42" x14ac:dyDescent="0.35">
      <c r="A46" s="38"/>
      <c r="B46" s="39">
        <v>429</v>
      </c>
      <c r="C46" s="40" t="s">
        <v>44</v>
      </c>
      <c r="D46" s="41">
        <v>22000</v>
      </c>
      <c r="E46" s="15">
        <f>18790.32+300</f>
        <v>19090.32</v>
      </c>
      <c r="F46" s="16">
        <f t="shared" si="0"/>
        <v>-2909.6800000000003</v>
      </c>
      <c r="H46" s="48"/>
    </row>
    <row r="47" spans="1:14" s="10" customFormat="1" x14ac:dyDescent="0.35">
      <c r="A47" s="42">
        <v>43</v>
      </c>
      <c r="B47" s="43"/>
      <c r="C47" s="44" t="s">
        <v>15</v>
      </c>
      <c r="D47" s="45">
        <f>SUM(D48)</f>
        <v>122000</v>
      </c>
      <c r="E47" s="46">
        <f>SUM(E48)</f>
        <v>119081.36</v>
      </c>
      <c r="F47" s="22">
        <f>F48</f>
        <v>-2918.6399999999994</v>
      </c>
      <c r="G47" s="1"/>
      <c r="H47" s="68"/>
      <c r="I47" s="1"/>
    </row>
    <row r="48" spans="1:14" x14ac:dyDescent="0.35">
      <c r="A48" s="38"/>
      <c r="B48" s="39">
        <v>431</v>
      </c>
      <c r="C48" s="40" t="s">
        <v>16</v>
      </c>
      <c r="D48" s="41">
        <v>122000</v>
      </c>
      <c r="E48" s="23">
        <v>119081.36</v>
      </c>
      <c r="F48" s="16">
        <f>E48-D48</f>
        <v>-2918.6399999999994</v>
      </c>
      <c r="H48" s="48"/>
      <c r="I48" s="10"/>
      <c r="J48" s="10"/>
    </row>
    <row r="49" spans="1:11" s="10" customFormat="1" x14ac:dyDescent="0.35">
      <c r="A49" s="42">
        <v>44</v>
      </c>
      <c r="B49" s="43"/>
      <c r="C49" s="44" t="s">
        <v>17</v>
      </c>
      <c r="D49" s="45">
        <f>SUM(D50:D52)</f>
        <v>9000</v>
      </c>
      <c r="E49" s="46">
        <f>SUM(E50:E52)</f>
        <v>8787.86</v>
      </c>
      <c r="F49" s="47">
        <f>F52</f>
        <v>-212.13999999999942</v>
      </c>
      <c r="G49" s="1"/>
      <c r="H49" s="68"/>
    </row>
    <row r="50" spans="1:11" ht="42" x14ac:dyDescent="0.35">
      <c r="A50" s="38"/>
      <c r="B50" s="39">
        <v>441</v>
      </c>
      <c r="C50" s="40" t="s">
        <v>18</v>
      </c>
      <c r="D50" s="41"/>
      <c r="E50" s="23"/>
      <c r="F50" s="24">
        <f>SUM(D50:E50)</f>
        <v>0</v>
      </c>
      <c r="H50" s="65"/>
      <c r="I50" s="10"/>
      <c r="J50" s="10"/>
    </row>
    <row r="51" spans="1:11" ht="42" x14ac:dyDescent="0.35">
      <c r="A51" s="38"/>
      <c r="B51" s="39">
        <v>442</v>
      </c>
      <c r="C51" s="40" t="s">
        <v>19</v>
      </c>
      <c r="D51" s="41"/>
      <c r="E51" s="23"/>
      <c r="F51" s="24">
        <f>SUM(D51:E51)</f>
        <v>0</v>
      </c>
      <c r="H51" s="65"/>
      <c r="I51" s="10"/>
      <c r="J51" s="10"/>
    </row>
    <row r="52" spans="1:11" ht="42" x14ac:dyDescent="0.35">
      <c r="A52" s="38"/>
      <c r="B52" s="39">
        <v>443</v>
      </c>
      <c r="C52" s="40" t="s">
        <v>20</v>
      </c>
      <c r="D52" s="41">
        <v>9000</v>
      </c>
      <c r="E52" s="23">
        <v>8787.86</v>
      </c>
      <c r="F52" s="16">
        <f>E52-D52</f>
        <v>-212.13999999999942</v>
      </c>
      <c r="H52" s="48"/>
      <c r="I52" s="64"/>
      <c r="J52" s="10"/>
    </row>
    <row r="53" spans="1:11" s="10" customFormat="1" x14ac:dyDescent="0.35">
      <c r="A53" s="42">
        <v>45</v>
      </c>
      <c r="B53" s="43"/>
      <c r="C53" s="44" t="s">
        <v>47</v>
      </c>
      <c r="D53" s="45">
        <f>SUM(D55:D56)+D54</f>
        <v>176513.56</v>
      </c>
      <c r="E53" s="46">
        <f>SUM(E55:E56)+E54</f>
        <v>176513.56</v>
      </c>
      <c r="F53" s="47">
        <f>F55+F54</f>
        <v>0</v>
      </c>
      <c r="G53" s="1"/>
      <c r="H53" s="68"/>
      <c r="I53" s="64"/>
    </row>
    <row r="54" spans="1:11" s="10" customFormat="1" x14ac:dyDescent="0.35">
      <c r="A54" s="42"/>
      <c r="B54" s="39">
        <v>451</v>
      </c>
      <c r="C54" s="40" t="s">
        <v>48</v>
      </c>
      <c r="D54" s="41"/>
      <c r="E54" s="23"/>
      <c r="F54" s="16">
        <f>E54-D54</f>
        <v>0</v>
      </c>
      <c r="G54" s="1"/>
      <c r="H54" s="65"/>
      <c r="I54" s="64"/>
    </row>
    <row r="55" spans="1:11" x14ac:dyDescent="0.35">
      <c r="A55" s="38"/>
      <c r="B55" s="39">
        <v>452</v>
      </c>
      <c r="C55" s="40" t="s">
        <v>21</v>
      </c>
      <c r="D55" s="41">
        <v>176513.56</v>
      </c>
      <c r="E55" s="23">
        <v>176513.56</v>
      </c>
      <c r="F55" s="16">
        <f>E55-D55</f>
        <v>0</v>
      </c>
      <c r="H55" s="48"/>
      <c r="I55" s="64"/>
      <c r="J55" s="10"/>
    </row>
    <row r="56" spans="1:11" x14ac:dyDescent="0.35">
      <c r="A56" s="38"/>
      <c r="B56" s="39">
        <v>452</v>
      </c>
      <c r="C56" s="40" t="s">
        <v>21</v>
      </c>
      <c r="D56" s="41"/>
      <c r="E56" s="23"/>
      <c r="F56" s="24">
        <f t="shared" ref="F56:F61" si="1">SUM(D56:E56)</f>
        <v>0</v>
      </c>
      <c r="H56" s="65"/>
      <c r="I56" s="10"/>
      <c r="J56" s="10"/>
    </row>
    <row r="57" spans="1:11" s="10" customFormat="1" x14ac:dyDescent="0.35">
      <c r="A57" s="42">
        <v>46</v>
      </c>
      <c r="B57" s="43"/>
      <c r="C57" s="44" t="s">
        <v>22</v>
      </c>
      <c r="D57" s="45">
        <f>SUM(D58:D59)</f>
        <v>0</v>
      </c>
      <c r="E57" s="46">
        <f>SUM(E58:E59)</f>
        <v>0</v>
      </c>
      <c r="F57" s="47">
        <f t="shared" si="1"/>
        <v>0</v>
      </c>
      <c r="G57" s="1"/>
      <c r="H57" s="68"/>
    </row>
    <row r="58" spans="1:11" ht="42" x14ac:dyDescent="0.35">
      <c r="A58" s="38"/>
      <c r="B58" s="39">
        <v>461</v>
      </c>
      <c r="C58" s="40" t="s">
        <v>43</v>
      </c>
      <c r="D58" s="41"/>
      <c r="E58" s="23"/>
      <c r="F58" s="24">
        <f t="shared" si="1"/>
        <v>0</v>
      </c>
      <c r="H58" s="65"/>
      <c r="I58" s="10"/>
      <c r="J58" s="10"/>
    </row>
    <row r="59" spans="1:11" ht="42" x14ac:dyDescent="0.35">
      <c r="A59" s="38"/>
      <c r="B59" s="39">
        <v>462</v>
      </c>
      <c r="C59" s="40" t="s">
        <v>23</v>
      </c>
      <c r="D59" s="41"/>
      <c r="E59" s="23"/>
      <c r="F59" s="24">
        <f t="shared" si="1"/>
        <v>0</v>
      </c>
      <c r="H59" s="65"/>
      <c r="I59" s="10"/>
      <c r="J59" s="10"/>
    </row>
    <row r="60" spans="1:11" s="10" customFormat="1" ht="84" x14ac:dyDescent="0.35">
      <c r="A60" s="42">
        <v>47</v>
      </c>
      <c r="B60" s="43"/>
      <c r="C60" s="44" t="s">
        <v>24</v>
      </c>
      <c r="D60" s="45">
        <f>SUM(D61)</f>
        <v>0</v>
      </c>
      <c r="E60" s="46">
        <f>SUM(E61)</f>
        <v>0</v>
      </c>
      <c r="F60" s="47">
        <f t="shared" si="1"/>
        <v>0</v>
      </c>
      <c r="G60" s="1"/>
      <c r="H60" s="68"/>
      <c r="I60" s="69"/>
      <c r="K60" s="64"/>
    </row>
    <row r="61" spans="1:11" ht="84.75" thickBot="1" x14ac:dyDescent="0.4">
      <c r="A61" s="49"/>
      <c r="B61" s="50">
        <v>471</v>
      </c>
      <c r="C61" s="51" t="s">
        <v>24</v>
      </c>
      <c r="D61" s="52"/>
      <c r="E61" s="53"/>
      <c r="F61" s="54">
        <f t="shared" si="1"/>
        <v>0</v>
      </c>
      <c r="H61" s="65"/>
      <c r="I61" s="10"/>
      <c r="J61" s="69"/>
    </row>
    <row r="62" spans="1:11" ht="22.5" thickTop="1" thickBot="1" x14ac:dyDescent="0.4">
      <c r="A62" s="79" t="s">
        <v>42</v>
      </c>
      <c r="B62" s="80"/>
      <c r="C62" s="81"/>
      <c r="D62" s="55">
        <f>SUM(D33,D37,D47,D49,D53,D57,D60)</f>
        <v>7463263.5599999996</v>
      </c>
      <c r="E62" s="55">
        <f>SUM(E33,E37,E47,E49,E53,E57,E60)</f>
        <v>7333996.4899999993</v>
      </c>
      <c r="F62" s="55">
        <f>SUM(F33,F37,F47,F49,F53,F57,F60)</f>
        <v>-129267.0700000003</v>
      </c>
      <c r="H62" s="68"/>
      <c r="I62" s="10"/>
      <c r="J62" s="64"/>
    </row>
    <row r="63" spans="1:11" ht="22.5" thickTop="1" thickBot="1" x14ac:dyDescent="0.4">
      <c r="A63" s="56"/>
      <c r="B63" s="56"/>
      <c r="C63" s="56"/>
      <c r="D63" s="48"/>
      <c r="E63" s="48"/>
      <c r="F63" s="48"/>
      <c r="H63" s="10"/>
      <c r="I63" s="10"/>
      <c r="J63" s="10"/>
    </row>
    <row r="64" spans="1:11" ht="22.5" thickTop="1" thickBot="1" x14ac:dyDescent="0.4">
      <c r="A64" s="82" t="s">
        <v>50</v>
      </c>
      <c r="B64" s="83"/>
      <c r="C64" s="83"/>
      <c r="D64" s="70">
        <f>327657.89+20372.79</f>
        <v>348030.68</v>
      </c>
      <c r="E64" s="70">
        <f>327657.89+20372.79</f>
        <v>348030.68</v>
      </c>
      <c r="F64" s="60"/>
      <c r="H64" s="10"/>
      <c r="I64" s="10"/>
      <c r="J64" s="10"/>
    </row>
    <row r="65" spans="1:10" ht="22.5" thickTop="1" thickBot="1" x14ac:dyDescent="0.4">
      <c r="A65" s="84" t="s">
        <v>49</v>
      </c>
      <c r="B65" s="85"/>
      <c r="C65" s="85"/>
      <c r="D65" s="30">
        <f>D30-D62+D64</f>
        <v>241538.56000000081</v>
      </c>
      <c r="E65" s="30">
        <f>E30-E62+E64</f>
        <v>338890.14999999973</v>
      </c>
      <c r="F65" s="30"/>
      <c r="H65" s="68"/>
      <c r="I65" s="10"/>
      <c r="J65" s="10"/>
    </row>
    <row r="66" spans="1:10" ht="21.75" thickTop="1" x14ac:dyDescent="0.35">
      <c r="D66" s="57"/>
      <c r="E66" s="57"/>
      <c r="F66" s="57"/>
      <c r="G66" s="10"/>
      <c r="H66" s="10"/>
      <c r="I66" s="10"/>
      <c r="J66" s="10"/>
    </row>
    <row r="67" spans="1:10" x14ac:dyDescent="0.35">
      <c r="D67" s="57"/>
      <c r="E67" s="57"/>
      <c r="F67" s="57"/>
      <c r="G67" s="10"/>
      <c r="H67" s="10"/>
      <c r="I67" s="10"/>
      <c r="J67" s="10"/>
    </row>
    <row r="68" spans="1:10" x14ac:dyDescent="0.35">
      <c r="D68" s="57"/>
      <c r="E68" s="48"/>
      <c r="F68" s="48"/>
      <c r="H68" s="71"/>
      <c r="I68" s="10"/>
    </row>
    <row r="69" spans="1:10" x14ac:dyDescent="0.35">
      <c r="F69" s="72"/>
      <c r="G69" s="48"/>
      <c r="H69" s="48"/>
    </row>
    <row r="70" spans="1:10" x14ac:dyDescent="0.35">
      <c r="F70" s="73"/>
      <c r="G70" s="48"/>
      <c r="H70" s="48"/>
    </row>
    <row r="71" spans="1:10" x14ac:dyDescent="0.35">
      <c r="F71" s="72"/>
      <c r="G71" s="48"/>
      <c r="H71" s="48"/>
    </row>
    <row r="72" spans="1:10" x14ac:dyDescent="0.35">
      <c r="H72" s="48"/>
    </row>
    <row r="73" spans="1:10" x14ac:dyDescent="0.35">
      <c r="F73" s="48"/>
      <c r="H73" s="48"/>
    </row>
    <row r="74" spans="1:10" x14ac:dyDescent="0.35">
      <c r="E74" s="48"/>
    </row>
    <row r="76" spans="1:10" x14ac:dyDescent="0.35">
      <c r="E76" s="48"/>
    </row>
    <row r="77" spans="1:10" x14ac:dyDescent="0.35">
      <c r="E77" s="62"/>
    </row>
    <row r="80" spans="1:10" x14ac:dyDescent="0.35">
      <c r="G80" s="63"/>
    </row>
  </sheetData>
  <mergeCells count="10">
    <mergeCell ref="A32:F32"/>
    <mergeCell ref="A62:C62"/>
    <mergeCell ref="A64:C64"/>
    <mergeCell ref="A65:C65"/>
    <mergeCell ref="B3:F3"/>
    <mergeCell ref="A5:B6"/>
    <mergeCell ref="C5:C6"/>
    <mergeCell ref="D5:F5"/>
    <mergeCell ref="A7:F7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REALIZACIJA SA   31.12.22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Lada Jakelic</cp:lastModifiedBy>
  <cp:lastPrinted>2022-12-23T07:52:21Z</cp:lastPrinted>
  <dcterms:created xsi:type="dcterms:W3CDTF">1996-10-14T23:33:28Z</dcterms:created>
  <dcterms:modified xsi:type="dcterms:W3CDTF">2026-03-04T10:07:22Z</dcterms:modified>
</cp:coreProperties>
</file>